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25" windowHeight="8040" activeTab="3"/>
  </bookViews>
  <sheets>
    <sheet name="Fund" sheetId="1" r:id="rId1"/>
    <sheet name="BS" sheetId="2" r:id="rId2"/>
    <sheet name="PL" sheetId="3" r:id="rId3"/>
    <sheet name="EQ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<sst xmlns="http://schemas.openxmlformats.org/spreadsheetml/2006/main" count="141" uniqueCount="95">
  <si>
    <t>Condensed Consolidated Income Statement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</si>
  <si>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</si>
  <si>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</si>
  <si>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</si>
  <si>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</si>
  <si>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</si>
  <si>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</si>
  <si>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</si>
  <si>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</si>
  <si>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 000</t>
  </si>
  <si>
    <t>RM'000</t>
  </si>
  <si>
    <t>Revenue</t>
  </si>
  <si>
    <t>Operating expenses</t>
  </si>
  <si>
    <t>Other operating income</t>
  </si>
  <si>
    <t>Profit from operation</t>
  </si>
  <si>
    <t>Finance cost</t>
  </si>
  <si>
    <t>Investing results</t>
  </si>
  <si>
    <t>Profit before tax</t>
  </si>
  <si>
    <t>Tax expense</t>
  </si>
  <si>
    <t>Profit after tax</t>
  </si>
  <si>
    <t>Minority interest</t>
  </si>
  <si>
    <t>Profit attributable to shareholders</t>
  </si>
  <si>
    <t>Weighted average number of shares in issue</t>
  </si>
  <si>
    <t>Earnings per share in sen</t>
  </si>
  <si>
    <t>The interim financial report should be read in conjunction with the</t>
  </si>
  <si>
    <t>Condensed Consolidated Cash Flow Statement</t>
  </si>
  <si>
    <t>Cash Flow From Operating Activities</t>
  </si>
  <si>
    <t>Adjustment for:</t>
  </si>
  <si>
    <t>Non cash items</t>
  </si>
  <si>
    <t>Non operating items</t>
  </si>
  <si>
    <t>Operating profit before working capital changes</t>
  </si>
  <si>
    <t>Changes in working capital</t>
  </si>
  <si>
    <t>Cash generated from operations</t>
  </si>
  <si>
    <t>Taxation</t>
  </si>
  <si>
    <t>Net cash generated from operating actvities</t>
  </si>
  <si>
    <t>Cash Flow From Investing Activities</t>
  </si>
  <si>
    <t>Cash Flow From Financing Activities</t>
  </si>
  <si>
    <t>Cash and Cash Equivalents at Beginning</t>
  </si>
  <si>
    <t>Cash and Cash Equivalents at End</t>
  </si>
  <si>
    <t>Fixed deposits with licensed banks</t>
  </si>
  <si>
    <t>Cash and bank balances</t>
  </si>
  <si>
    <t>Less : FD pledged</t>
  </si>
  <si>
    <t>Condensed Consolidated Balance Sheet</t>
  </si>
  <si>
    <t>As at</t>
  </si>
  <si>
    <t>RM '000</t>
  </si>
  <si>
    <t>Property, Plant and Equipment</t>
  </si>
  <si>
    <t>Long Term Investments</t>
  </si>
  <si>
    <t>Goodwill on Consolidation</t>
  </si>
  <si>
    <t>Current Assets</t>
  </si>
  <si>
    <t>Inventories</t>
  </si>
  <si>
    <t>Tax recoverable</t>
  </si>
  <si>
    <t>Current Liabilities</t>
  </si>
  <si>
    <t>Payables</t>
  </si>
  <si>
    <t>Hire purchase payables</t>
  </si>
  <si>
    <t>Bank borrowings</t>
  </si>
  <si>
    <t>Shareholders' Funds</t>
  </si>
  <si>
    <t>Share Capital</t>
  </si>
  <si>
    <t>Reserves</t>
  </si>
  <si>
    <t>Minority Interest</t>
  </si>
  <si>
    <t>Non-current Liabilities</t>
  </si>
  <si>
    <t>Deferred Taxation</t>
  </si>
  <si>
    <t>Net Tangible Asset Per Share</t>
  </si>
  <si>
    <t>Condensed Consolidated Statement of Changes in Equity</t>
  </si>
  <si>
    <t>Non-distrbutable</t>
  </si>
  <si>
    <t>Distributable</t>
  </si>
  <si>
    <t>Share</t>
  </si>
  <si>
    <t>Capital</t>
  </si>
  <si>
    <t>Revaluation</t>
  </si>
  <si>
    <t>Reserve on</t>
  </si>
  <si>
    <t>Retained</t>
  </si>
  <si>
    <t>Total</t>
  </si>
  <si>
    <t>Premium</t>
  </si>
  <si>
    <t>Reserve</t>
  </si>
  <si>
    <t>Consolidation</t>
  </si>
  <si>
    <t>Profits</t>
  </si>
  <si>
    <t>Profit for the year</t>
  </si>
  <si>
    <t>Dividend</t>
  </si>
  <si>
    <t>As at 1 Jan 2004</t>
  </si>
  <si>
    <t>31 Dec 2004</t>
  </si>
  <si>
    <t>As at 31 Dec 2004</t>
  </si>
  <si>
    <t>Gain on disposal of investment in subsidiary</t>
  </si>
  <si>
    <t>audited financial statements for the year ended 31 Dec 2004.</t>
  </si>
  <si>
    <t>As at 1 Jan 2005</t>
  </si>
  <si>
    <t>Receivables &amp; deposits</t>
  </si>
  <si>
    <t>For The Period Ended 31 Dec 2005</t>
  </si>
  <si>
    <t>31 Dec 2005</t>
  </si>
  <si>
    <t>Interest in Associated Company</t>
  </si>
  <si>
    <t>Net Asset Per Share</t>
  </si>
  <si>
    <t>For The Quarter Ended 31 Dec 2005</t>
  </si>
  <si>
    <t>Share of profit in associated company</t>
  </si>
  <si>
    <t>Issue of bonus share</t>
  </si>
  <si>
    <t>As at 31 Dec 2005</t>
  </si>
  <si>
    <t>Net Increase / (Decrease) in Cash and Cash Equivalents</t>
  </si>
  <si>
    <t>Net Current Assets / (Liabilities)</t>
  </si>
  <si>
    <t>MHC PLANTATIONS BHD. (4060-V)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</si>
</sst>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#,##0.00;\(#,##0.00\)"/>
  </numFmts>
  <fonts count="4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Continuous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 quotePrefix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 quotePrefix="1">
      <alignment horizontal="center"/>
    </xf>
    <xf numFmtId="169" fontId="0" fillId="0" borderId="0" xfId="0" applyNumberFormat="1" applyFont="1" applyAlignment="1" quotePrefix="1">
      <alignment horizontal="center"/>
    </xf>
    <xf numFmtId="169" fontId="0" fillId="0" borderId="1" xfId="0" applyNumberFormat="1" applyBorder="1" applyAlignment="1">
      <alignment/>
    </xf>
    <xf numFmtId="169" fontId="0" fillId="0" borderId="2" xfId="0" applyNumberFormat="1" applyBorder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9" fontId="0" fillId="0" borderId="1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3" xfId="0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169" fontId="0" fillId="0" borderId="6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171" fontId="1" fillId="0" borderId="0" xfId="15" applyFont="1" applyAlignment="1">
      <alignment horizontal="center"/>
    </xf>
    <xf numFmtId="0" fontId="0" fillId="0" borderId="0" xfId="0" applyFont="1" applyAlignment="1">
      <alignment/>
    </xf>
    <xf numFmtId="169" fontId="1" fillId="0" borderId="0" xfId="0" applyNumberFormat="1" applyFont="1" applyFill="1" applyAlignment="1">
      <alignment/>
    </xf>
    <xf numFmtId="171" fontId="0" fillId="0" borderId="0" xfId="0" applyNumberFormat="1" applyFont="1" applyAlignment="1">
      <alignment/>
    </xf>
    <xf numFmtId="169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Chiew\LOCALS~1\Temp\notes6030C8\Q5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Chiew\LOCALS~1\Temp\notes6030C8\2005%20CON%20Q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Chiew\LOCALS~1\Temp\notes6030C8\P2005%20Q4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state"/>
      <sheetName val="Qtr"/>
      <sheetName val="M1"/>
      <sheetName val="M2"/>
      <sheetName val="M3"/>
      <sheetName val="forecast"/>
      <sheetName val="M1.1"/>
      <sheetName val="M2.1"/>
      <sheetName val="M3.1"/>
      <sheetName val="Sheet1"/>
      <sheetName val="PE"/>
      <sheetName val="tax"/>
    </sheetNames>
    <sheetDataSet>
      <sheetData sheetId="2">
        <row r="39">
          <cell r="V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tr"/>
      <sheetName val="Qtr-N"/>
      <sheetName val="Fund"/>
      <sheetName val="BS"/>
      <sheetName val="2005"/>
      <sheetName val="SEP2000"/>
      <sheetName val="CON2000"/>
      <sheetName val="CON98"/>
      <sheetName val="Sheet3"/>
      <sheetName val="CJE"/>
      <sheetName val="P+L"/>
      <sheetName val="Sheet6"/>
      <sheetName val="Ass"/>
      <sheetName val="Sale"/>
      <sheetName val="Sale-BS"/>
      <sheetName val="Sale-PL"/>
      <sheetName val="ppe05"/>
      <sheetName val="ppe04"/>
      <sheetName val="ppe03"/>
      <sheetName val="MI"/>
      <sheetName val="MASB 1999"/>
      <sheetName val="Results"/>
      <sheetName val="Sheet7"/>
      <sheetName val="Effect"/>
      <sheetName val="Disposal"/>
      <sheetName val="COI &amp; MI"/>
      <sheetName val="COI"/>
      <sheetName val="acquisition"/>
      <sheetName val="Aquisition 1"/>
      <sheetName val="Sheet5"/>
      <sheetName val="Sheet4"/>
      <sheetName val="Sheet1"/>
      <sheetName val="PPE"/>
      <sheetName val="Acq 2"/>
      <sheetName val="Amortisation of group land cost"/>
      <sheetName val="D tax_2001"/>
      <sheetName val="D tax_2002"/>
      <sheetName val="FA"/>
      <sheetName val="Fixed Asset"/>
      <sheetName val="minority interest"/>
    </sheetNames>
    <sheetDataSet>
      <sheetData sheetId="4">
        <row r="11">
          <cell r="X11">
            <v>84233130</v>
          </cell>
        </row>
        <row r="12">
          <cell r="X12">
            <v>62085871.75744087</v>
          </cell>
        </row>
        <row r="18">
          <cell r="X18">
            <v>2358676.4481</v>
          </cell>
        </row>
        <row r="20">
          <cell r="X20">
            <v>89333</v>
          </cell>
        </row>
        <row r="25">
          <cell r="X25">
            <v>64855098</v>
          </cell>
        </row>
        <row r="26">
          <cell r="X26">
            <v>3551055</v>
          </cell>
        </row>
        <row r="28">
          <cell r="X28">
            <v>124826999.74554087</v>
          </cell>
        </row>
        <row r="31">
          <cell r="X31">
            <v>18894833.5</v>
          </cell>
        </row>
        <row r="35">
          <cell r="X35">
            <v>832343</v>
          </cell>
        </row>
        <row r="40">
          <cell r="X40">
            <v>659308</v>
          </cell>
        </row>
        <row r="41">
          <cell r="X41">
            <v>638114</v>
          </cell>
        </row>
        <row r="42">
          <cell r="X42">
            <v>798932</v>
          </cell>
        </row>
        <row r="44">
          <cell r="X44">
            <v>3271508</v>
          </cell>
        </row>
        <row r="46">
          <cell r="X46">
            <v>1200850</v>
          </cell>
        </row>
        <row r="50">
          <cell r="X50">
            <v>0</v>
          </cell>
        </row>
        <row r="53">
          <cell r="X53">
            <v>3362260</v>
          </cell>
        </row>
        <row r="58">
          <cell r="X58">
            <v>0</v>
          </cell>
        </row>
        <row r="60">
          <cell r="X60">
            <v>208848</v>
          </cell>
        </row>
        <row r="61">
          <cell r="X61">
            <v>33654000</v>
          </cell>
        </row>
        <row r="62">
          <cell r="X62">
            <v>0</v>
          </cell>
        </row>
        <row r="63">
          <cell r="X63">
            <v>0</v>
          </cell>
        </row>
        <row r="131">
          <cell r="X131">
            <v>5889511.073949791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1715678</v>
          </cell>
        </row>
        <row r="141">
          <cell r="X141">
            <v>27744</v>
          </cell>
        </row>
        <row r="142">
          <cell r="X142">
            <v>0</v>
          </cell>
        </row>
        <row r="143">
          <cell r="X143">
            <v>-25000</v>
          </cell>
        </row>
        <row r="144">
          <cell r="X144">
            <v>0</v>
          </cell>
        </row>
        <row r="145">
          <cell r="X145">
            <v>0</v>
          </cell>
        </row>
        <row r="147">
          <cell r="X147">
            <v>-1605731.0739497906</v>
          </cell>
        </row>
        <row r="149">
          <cell r="X149">
            <v>758496</v>
          </cell>
        </row>
        <row r="150">
          <cell r="X150">
            <v>-1069838</v>
          </cell>
        </row>
        <row r="151">
          <cell r="X151">
            <v>-251397</v>
          </cell>
        </row>
        <row r="155">
          <cell r="X155">
            <v>-213628</v>
          </cell>
        </row>
        <row r="156">
          <cell r="X156">
            <v>5217292</v>
          </cell>
        </row>
        <row r="157">
          <cell r="X157">
            <v>960133</v>
          </cell>
        </row>
        <row r="163">
          <cell r="X163">
            <v>11153</v>
          </cell>
        </row>
        <row r="173">
          <cell r="X173">
            <v>-758496</v>
          </cell>
        </row>
        <row r="174">
          <cell r="X174">
            <v>1069838</v>
          </cell>
        </row>
        <row r="176">
          <cell r="X176">
            <v>-2325823</v>
          </cell>
        </row>
        <row r="182">
          <cell r="X182">
            <v>-3581417</v>
          </cell>
        </row>
        <row r="185">
          <cell r="X185">
            <v>-124659375</v>
          </cell>
        </row>
        <row r="186">
          <cell r="X186">
            <v>25000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2">
          <cell r="X192">
            <v>1174605</v>
          </cell>
        </row>
        <row r="199">
          <cell r="X199">
            <v>-245260</v>
          </cell>
        </row>
        <row r="203">
          <cell r="X203">
            <v>0</v>
          </cell>
        </row>
        <row r="204">
          <cell r="X204">
            <v>30000000</v>
          </cell>
        </row>
        <row r="205">
          <cell r="X205">
            <v>33254000</v>
          </cell>
        </row>
        <row r="206">
          <cell r="X206">
            <v>0</v>
          </cell>
        </row>
        <row r="207">
          <cell r="X207">
            <v>-1516205</v>
          </cell>
        </row>
        <row r="212">
          <cell r="X212">
            <v>60216078</v>
          </cell>
        </row>
        <row r="218">
          <cell r="X218">
            <v>3271508</v>
          </cell>
        </row>
        <row r="220">
          <cell r="X220">
            <v>1200850</v>
          </cell>
        </row>
        <row r="222">
          <cell r="X222">
            <v>-405000</v>
          </cell>
        </row>
        <row r="295">
          <cell r="X295">
            <v>3936922</v>
          </cell>
        </row>
        <row r="684">
          <cell r="X684">
            <v>29600000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QTR"/>
      <sheetName val="YTD"/>
    </sheetNames>
    <sheetDataSet>
      <sheetData sheetId="1">
        <row r="13">
          <cell r="V13">
            <v>4001265</v>
          </cell>
        </row>
        <row r="24">
          <cell r="V24">
            <v>-3359899</v>
          </cell>
        </row>
        <row r="29">
          <cell r="V29">
            <v>260418</v>
          </cell>
        </row>
        <row r="39">
          <cell r="V39">
            <v>0</v>
          </cell>
        </row>
        <row r="41">
          <cell r="V41">
            <v>319489</v>
          </cell>
        </row>
        <row r="45">
          <cell r="V45">
            <v>-885229</v>
          </cell>
        </row>
        <row r="46">
          <cell r="V46">
            <v>0</v>
          </cell>
        </row>
        <row r="47">
          <cell r="V47">
            <v>-732671</v>
          </cell>
        </row>
        <row r="52">
          <cell r="V52">
            <v>65321</v>
          </cell>
        </row>
        <row r="57">
          <cell r="V57">
            <v>104513.00000000006</v>
          </cell>
        </row>
        <row r="58">
          <cell r="V58">
            <v>-56398</v>
          </cell>
        </row>
        <row r="59">
          <cell r="V59">
            <v>-158700</v>
          </cell>
        </row>
        <row r="60">
          <cell r="V60">
            <v>15569</v>
          </cell>
        </row>
      </sheetData>
      <sheetData sheetId="2">
        <row r="13">
          <cell r="V13">
            <v>17947902</v>
          </cell>
        </row>
        <row r="24">
          <cell r="V24">
            <v>-11538861</v>
          </cell>
        </row>
        <row r="29">
          <cell r="V29">
            <v>251397</v>
          </cell>
        </row>
        <row r="39">
          <cell r="V39">
            <v>0</v>
          </cell>
        </row>
        <row r="41">
          <cell r="V41">
            <v>1576488</v>
          </cell>
        </row>
        <row r="45">
          <cell r="V45">
            <v>-2942940</v>
          </cell>
        </row>
        <row r="46">
          <cell r="V46">
            <v>0</v>
          </cell>
        </row>
        <row r="47">
          <cell r="V47">
            <v>-758494</v>
          </cell>
        </row>
        <row r="52">
          <cell r="V52">
            <v>-96360</v>
          </cell>
        </row>
        <row r="57">
          <cell r="V57">
            <v>-1066590</v>
          </cell>
        </row>
        <row r="58">
          <cell r="V58">
            <v>0</v>
          </cell>
        </row>
        <row r="59">
          <cell r="V59">
            <v>-158700</v>
          </cell>
        </row>
        <row r="60">
          <cell r="V60">
            <v>17676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workbookViewId="0" topLeftCell="A1">
      <pane xSplit="6" ySplit="7" topLeftCell="G17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2" sqref="A2"/>
    </sheetView>
  </sheetViews>
  <sheetFormatPr defaultColWidth="9.33203125" defaultRowHeight="12.75"/>
  <cols>
    <col min="1" max="1" width="2" style="2" customWidth="1"/>
    <col min="2" max="6" width="10.33203125" style="2" customWidth="1"/>
    <col min="7" max="8" width="14.83203125" style="2" customWidth="1"/>
    <col min="9" max="16384" width="10.33203125" style="2" customWidth="1"/>
  </cols>
  <sheetData>
    <row r="2" ht="12.75">
      <c r="A2" s="4" t="s">
        <v>94</v>
      </c>
    </row>
    <row r="3" ht="12.75">
      <c r="A3" s="4" t="s">
        <v>25</v>
      </c>
    </row>
    <row r="4" ht="12.75">
      <c r="A4" s="4" t="s">
        <v>84</v>
      </c>
    </row>
    <row r="5" spans="7:8" ht="12.75">
      <c r="G5" s="28">
        <v>2005</v>
      </c>
      <c r="H5" s="29">
        <v>2004</v>
      </c>
    </row>
    <row r="7" spans="7:8" ht="12.75">
      <c r="G7" s="6" t="s">
        <v>9</v>
      </c>
      <c r="H7" s="6" t="s">
        <v>9</v>
      </c>
    </row>
    <row r="8" ht="12.75">
      <c r="A8" s="4" t="s">
        <v>26</v>
      </c>
    </row>
    <row r="10" spans="1:8" ht="12.75">
      <c r="A10" s="2" t="s">
        <v>17</v>
      </c>
      <c r="G10" s="2">
        <f>ROUND('[2]2005'!X131/1000,0)</f>
        <v>5890</v>
      </c>
      <c r="H10" s="2">
        <v>20024</v>
      </c>
    </row>
    <row r="11" ht="12.75">
      <c r="A11" s="2" t="s">
        <v>27</v>
      </c>
    </row>
    <row r="12" spans="2:8" ht="12.75">
      <c r="B12" s="2" t="s">
        <v>28</v>
      </c>
      <c r="G12" s="2">
        <f>ROUND(('[2]2005'!X136+'[2]2005'!X137+'[2]2005'!X139+'[2]2005'!X141+'[2]2005'!X143+'[2]2005'!X145)/1000,)</f>
        <v>1718</v>
      </c>
      <c r="H12" s="2">
        <v>2065</v>
      </c>
    </row>
    <row r="13" spans="2:8" ht="12.75">
      <c r="B13" s="2" t="s">
        <v>29</v>
      </c>
      <c r="G13" s="2">
        <f>ROUND(('[2]2005'!X138+'[2]2005'!X142+'[2]2005'!X144+'[2]2005'!X147+'[2]2005'!X149+'[2]2005'!X150+'[2]2005'!X151)/1000,0)+1</f>
        <v>-2167</v>
      </c>
      <c r="H13" s="2">
        <v>-11570</v>
      </c>
    </row>
    <row r="14" spans="7:8" ht="12.75">
      <c r="G14" s="15"/>
      <c r="H14" s="15"/>
    </row>
    <row r="15" spans="1:8" ht="12.75">
      <c r="A15" s="2" t="s">
        <v>30</v>
      </c>
      <c r="G15" s="2">
        <f>SUM(G10:G13)</f>
        <v>5441</v>
      </c>
      <c r="H15" s="2">
        <f>SUM(H10:H13)</f>
        <v>10519</v>
      </c>
    </row>
    <row r="16" spans="2:8" ht="12.75">
      <c r="B16" s="2" t="s">
        <v>31</v>
      </c>
      <c r="G16" s="2">
        <f>ROUND(('[2]2005'!X155+'[2]2005'!X156+'[2]2005'!X157+'[2]2005'!X163)/1000,0)</f>
        <v>5975</v>
      </c>
      <c r="H16" s="2">
        <v>44877</v>
      </c>
    </row>
    <row r="17" spans="7:8" ht="12.75">
      <c r="G17" s="15"/>
      <c r="H17" s="15"/>
    </row>
    <row r="18" spans="1:8" ht="12.75">
      <c r="A18" s="2" t="s">
        <v>32</v>
      </c>
      <c r="G18" s="2">
        <f>SUM(G15:G16)</f>
        <v>11416</v>
      </c>
      <c r="H18" s="2">
        <f>SUM(H15:H16)</f>
        <v>55396</v>
      </c>
    </row>
    <row r="19" spans="2:8" ht="12.75">
      <c r="B19" s="2" t="s">
        <v>29</v>
      </c>
      <c r="G19" s="2">
        <f>ROUND(('[2]2005'!X173+'[2]2005'!X174)/1000,0)-1</f>
        <v>310</v>
      </c>
      <c r="H19" s="2">
        <v>770</v>
      </c>
    </row>
    <row r="20" spans="2:8" ht="12.75">
      <c r="B20" s="2" t="s">
        <v>33</v>
      </c>
      <c r="G20" s="2">
        <f>ROUND('[2]2005'!X176/1000,0)</f>
        <v>-2326</v>
      </c>
      <c r="H20" s="2">
        <v>-2672</v>
      </c>
    </row>
    <row r="21" spans="7:8" ht="12.75">
      <c r="G21" s="15"/>
      <c r="H21" s="15"/>
    </row>
    <row r="22" spans="1:8" ht="12.75">
      <c r="A22" s="2" t="s">
        <v>34</v>
      </c>
      <c r="G22" s="2">
        <f>SUM(G18:G20)</f>
        <v>9400</v>
      </c>
      <c r="H22" s="2">
        <f>SUM(H18:H20)</f>
        <v>53494</v>
      </c>
    </row>
    <row r="24" spans="1:8" ht="12.75">
      <c r="A24" s="4" t="s">
        <v>35</v>
      </c>
      <c r="G24" s="2">
        <f>ROUND(('[2]2005'!X182+'[2]2005'!X185+'[2]2005'!X186+'[2]2005'!X187+'[2]2005'!X188+'[2]2005'!X189+'[2]2005'!X190+'[2]2005'!X192)/1000,0)</f>
        <v>-127041</v>
      </c>
      <c r="H24" s="2">
        <v>6638</v>
      </c>
    </row>
    <row r="26" spans="1:8" ht="12.75">
      <c r="A26" s="4" t="s">
        <v>36</v>
      </c>
      <c r="G26" s="2">
        <f>ROUND(('[2]2005'!X199+'[2]2005'!X203+'[2]2005'!X204+'[2]2005'!X205+'[2]2005'!X206+'[2]2005'!X207)/1000,0)</f>
        <v>61493</v>
      </c>
      <c r="H26" s="2">
        <v>-2241</v>
      </c>
    </row>
    <row r="27" spans="7:8" ht="12.75">
      <c r="G27" s="15"/>
      <c r="H27" s="15"/>
    </row>
    <row r="28" spans="1:8" ht="12.75">
      <c r="A28" s="2" t="s">
        <v>92</v>
      </c>
      <c r="G28" s="16">
        <f>SUM(G22:G26)</f>
        <v>-56148</v>
      </c>
      <c r="H28" s="16">
        <f>SUM(H22:H26)</f>
        <v>57891</v>
      </c>
    </row>
    <row r="30" spans="1:8" ht="12.75">
      <c r="A30" s="4" t="s">
        <v>37</v>
      </c>
      <c r="G30" s="2">
        <f>ROUND('[2]2005'!X212/1000,0)</f>
        <v>60216</v>
      </c>
      <c r="H30" s="2">
        <v>2325</v>
      </c>
    </row>
    <row r="32" spans="1:8" ht="13.5" thickBot="1">
      <c r="A32" s="4" t="s">
        <v>38</v>
      </c>
      <c r="G32" s="17">
        <f>SUM(G28:G30)</f>
        <v>4068</v>
      </c>
      <c r="H32" s="17">
        <f>SUM(H28:H30)</f>
        <v>60216</v>
      </c>
    </row>
    <row r="33" ht="13.5" thickTop="1"/>
    <row r="35" spans="1:8" ht="12.75">
      <c r="A35" s="2" t="s">
        <v>39</v>
      </c>
      <c r="G35" s="2">
        <f>ROUND('[2]2005'!X218/1000,0)</f>
        <v>3272</v>
      </c>
      <c r="H35" s="2">
        <v>58220</v>
      </c>
    </row>
    <row r="36" spans="1:8" ht="12.75">
      <c r="A36" s="2" t="s">
        <v>40</v>
      </c>
      <c r="G36" s="15">
        <f>ROUND('[2]2005'!X220/1000,0)</f>
        <v>1201</v>
      </c>
      <c r="H36" s="15">
        <v>2401</v>
      </c>
    </row>
    <row r="37" spans="7:8" ht="12.75">
      <c r="G37" s="2">
        <f>SUM(G35:G36)</f>
        <v>4473</v>
      </c>
      <c r="H37" s="2">
        <f>SUM(H35:H36)</f>
        <v>60621</v>
      </c>
    </row>
    <row r="38" spans="1:8" ht="12.75">
      <c r="A38" s="2" t="s">
        <v>41</v>
      </c>
      <c r="G38" s="2">
        <f>ROUND('[2]2005'!X222/1000,0)</f>
        <v>-405</v>
      </c>
      <c r="H38" s="2">
        <v>-405</v>
      </c>
    </row>
    <row r="39" spans="7:8" ht="13.5" thickBot="1">
      <c r="G39" s="17">
        <f>SUM(G37:G38)</f>
        <v>4068</v>
      </c>
      <c r="H39" s="17">
        <f>SUM(H37:H38)</f>
        <v>60216</v>
      </c>
    </row>
    <row r="40" ht="13.5" thickTop="1"/>
    <row r="42" ht="12.75">
      <c r="A42" s="4" t="s">
        <v>24</v>
      </c>
    </row>
    <row r="43" ht="12.75">
      <c r="A43" s="4" t="s">
        <v>81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G16" sqref="G16"/>
    </sheetView>
  </sheetViews>
  <sheetFormatPr defaultColWidth="10.33203125" defaultRowHeight="12.75"/>
  <cols>
    <col min="1" max="2" width="2" style="31" customWidth="1"/>
    <col min="3" max="7" width="10.33203125" style="31" customWidth="1"/>
    <col min="8" max="9" width="14.83203125" style="31" customWidth="1"/>
    <col min="10" max="16384" width="10.33203125" style="31" customWidth="1"/>
  </cols>
  <sheetData>
    <row r="1" spans="1:9" ht="12.75">
      <c r="A1" s="4" t="s">
        <v>94</v>
      </c>
      <c r="B1" s="2"/>
      <c r="C1" s="2"/>
      <c r="D1" s="2"/>
      <c r="E1" s="2"/>
      <c r="F1" s="2"/>
      <c r="G1" s="2"/>
      <c r="H1" s="2"/>
      <c r="I1" s="2"/>
    </row>
    <row r="2" spans="1:9" ht="12.75">
      <c r="A2" s="4" t="s">
        <v>42</v>
      </c>
      <c r="B2" s="2"/>
      <c r="C2" s="2"/>
      <c r="D2" s="2"/>
      <c r="E2" s="2"/>
      <c r="F2" s="2"/>
      <c r="G2" s="2"/>
      <c r="H2" s="8"/>
      <c r="I2" s="8"/>
    </row>
    <row r="3" spans="1:7" ht="12.75">
      <c r="A3" s="2"/>
      <c r="B3" s="2"/>
      <c r="C3" s="2"/>
      <c r="D3" s="2"/>
      <c r="E3" s="2"/>
      <c r="F3" s="2"/>
      <c r="G3" s="2"/>
    </row>
    <row r="4" spans="1:9" ht="12.75">
      <c r="A4" s="2"/>
      <c r="B4" s="2"/>
      <c r="C4" s="2"/>
      <c r="D4" s="2"/>
      <c r="E4" s="2"/>
      <c r="F4" s="2"/>
      <c r="G4" s="2"/>
      <c r="H4" s="6" t="s">
        <v>43</v>
      </c>
      <c r="I4" s="6" t="s">
        <v>43</v>
      </c>
    </row>
    <row r="5" spans="1:9" ht="12.75">
      <c r="A5" s="4"/>
      <c r="B5" s="2"/>
      <c r="C5" s="2"/>
      <c r="D5" s="2"/>
      <c r="E5" s="2"/>
      <c r="F5" s="2"/>
      <c r="G5" s="2"/>
      <c r="H5" s="9" t="s">
        <v>85</v>
      </c>
      <c r="I5" s="9" t="s">
        <v>78</v>
      </c>
    </row>
    <row r="6" spans="1:9" ht="12.75">
      <c r="A6" s="4"/>
      <c r="B6" s="2"/>
      <c r="C6" s="2"/>
      <c r="D6" s="2"/>
      <c r="E6" s="2"/>
      <c r="F6" s="2"/>
      <c r="G6" s="2"/>
      <c r="H6" s="2"/>
      <c r="I6" s="2"/>
    </row>
    <row r="7" spans="1:9" ht="12.75">
      <c r="A7" s="4"/>
      <c r="B7" s="2"/>
      <c r="C7" s="2"/>
      <c r="D7" s="2"/>
      <c r="E7" s="2"/>
      <c r="F7" s="2"/>
      <c r="G7" s="2"/>
      <c r="H7" s="6" t="s">
        <v>44</v>
      </c>
      <c r="I7" s="6" t="s">
        <v>44</v>
      </c>
    </row>
    <row r="8" spans="1:9" ht="12.75">
      <c r="A8" s="4"/>
      <c r="B8" s="2"/>
      <c r="C8" s="2"/>
      <c r="D8" s="2"/>
      <c r="E8" s="2"/>
      <c r="F8" s="2"/>
      <c r="G8" s="2"/>
      <c r="H8" s="2"/>
      <c r="I8" s="2"/>
    </row>
    <row r="9" spans="1:9" ht="12.75">
      <c r="A9" s="4"/>
      <c r="B9" s="2"/>
      <c r="C9" s="2"/>
      <c r="D9" s="2"/>
      <c r="E9" s="2"/>
      <c r="F9" s="2"/>
      <c r="G9" s="2"/>
      <c r="H9" s="2"/>
      <c r="I9" s="2"/>
    </row>
    <row r="10" spans="1:9" ht="12.75">
      <c r="A10" s="4" t="s">
        <v>45</v>
      </c>
      <c r="B10" s="2"/>
      <c r="C10" s="2"/>
      <c r="D10" s="2"/>
      <c r="E10" s="2"/>
      <c r="F10" s="2"/>
      <c r="G10" s="2"/>
      <c r="H10" s="2">
        <f>ROUND('[2]2005'!X25/1000,0)</f>
        <v>64855</v>
      </c>
      <c r="I10" s="2">
        <v>63017</v>
      </c>
    </row>
    <row r="11" spans="1:9" ht="12.75">
      <c r="A11" s="4"/>
      <c r="B11" s="2"/>
      <c r="C11" s="2"/>
      <c r="D11" s="2"/>
      <c r="E11" s="2"/>
      <c r="F11" s="2"/>
      <c r="G11" s="2"/>
      <c r="H11" s="2"/>
      <c r="I11" s="2"/>
    </row>
    <row r="12" spans="1:9" ht="12.75">
      <c r="A12" s="4" t="s">
        <v>46</v>
      </c>
      <c r="B12" s="2"/>
      <c r="C12" s="2"/>
      <c r="D12" s="2"/>
      <c r="E12" s="2"/>
      <c r="F12" s="2"/>
      <c r="G12" s="2"/>
      <c r="H12" s="2">
        <f>ROUND('[2]2005'!X26/1000,0)</f>
        <v>3551</v>
      </c>
      <c r="I12" s="2">
        <v>3551</v>
      </c>
    </row>
    <row r="13" spans="1:9" ht="12.75">
      <c r="A13" s="4"/>
      <c r="B13" s="2"/>
      <c r="C13" s="2"/>
      <c r="D13" s="2"/>
      <c r="E13" s="2"/>
      <c r="F13" s="2"/>
      <c r="G13" s="2"/>
      <c r="H13" s="2"/>
      <c r="I13" s="2"/>
    </row>
    <row r="14" spans="1:9" ht="12.75">
      <c r="A14" s="32" t="s">
        <v>86</v>
      </c>
      <c r="B14" s="2"/>
      <c r="C14" s="2"/>
      <c r="D14" s="2"/>
      <c r="E14" s="2"/>
      <c r="F14" s="2"/>
      <c r="G14" s="2"/>
      <c r="H14" s="2">
        <f>ROUND('[2]2005'!X28/1000,0)</f>
        <v>124827</v>
      </c>
      <c r="I14" s="2">
        <v>0</v>
      </c>
    </row>
    <row r="15" spans="1:9" ht="12.75">
      <c r="A15" s="4"/>
      <c r="B15" s="2"/>
      <c r="C15" s="2"/>
      <c r="D15" s="2"/>
      <c r="E15" s="2"/>
      <c r="F15" s="2"/>
      <c r="G15" s="2"/>
      <c r="H15" s="2"/>
      <c r="I15" s="2"/>
    </row>
    <row r="16" spans="1:9" ht="12.75">
      <c r="A16" s="4" t="s">
        <v>47</v>
      </c>
      <c r="B16" s="2"/>
      <c r="C16" s="2"/>
      <c r="D16" s="2"/>
      <c r="E16" s="2"/>
      <c r="F16" s="2"/>
      <c r="G16" s="2"/>
      <c r="H16" s="2">
        <f>ROUND('[2]2005'!X31/1000,0)</f>
        <v>18895</v>
      </c>
      <c r="I16" s="2">
        <v>18895</v>
      </c>
    </row>
    <row r="17" spans="1:9" ht="12.75">
      <c r="A17" s="4"/>
      <c r="B17" s="2"/>
      <c r="C17" s="2"/>
      <c r="D17" s="2"/>
      <c r="E17" s="2"/>
      <c r="F17" s="2"/>
      <c r="G17" s="2"/>
      <c r="H17" s="2"/>
      <c r="I17" s="2"/>
    </row>
    <row r="18" spans="1:9" ht="12.75">
      <c r="A18" s="4" t="s">
        <v>48</v>
      </c>
      <c r="B18" s="2"/>
      <c r="C18" s="2"/>
      <c r="D18" s="2"/>
      <c r="E18" s="2"/>
      <c r="F18" s="2"/>
      <c r="G18" s="2"/>
      <c r="H18" s="2"/>
      <c r="I18" s="2"/>
    </row>
    <row r="19" spans="1:9" ht="12.75">
      <c r="A19" s="4"/>
      <c r="B19" s="18" t="s">
        <v>49</v>
      </c>
      <c r="C19" s="2"/>
      <c r="D19" s="2"/>
      <c r="E19" s="2"/>
      <c r="F19" s="2"/>
      <c r="G19" s="2"/>
      <c r="H19" s="19">
        <f>ROUND('[2]2005'!X35/1000,0)</f>
        <v>832</v>
      </c>
      <c r="I19" s="20">
        <v>618</v>
      </c>
    </row>
    <row r="20" spans="1:9" ht="12.75">
      <c r="A20" s="4"/>
      <c r="B20" s="18" t="s">
        <v>83</v>
      </c>
      <c r="C20" s="2"/>
      <c r="D20" s="2"/>
      <c r="E20" s="2"/>
      <c r="F20" s="2"/>
      <c r="G20" s="2"/>
      <c r="H20" s="21">
        <f>ROUND(('[2]2005'!X40+'[2]2005'!X41)/1000,0)</f>
        <v>1297</v>
      </c>
      <c r="I20" s="22">
        <v>6526</v>
      </c>
    </row>
    <row r="21" spans="1:9" ht="12.75">
      <c r="A21" s="4"/>
      <c r="B21" s="18" t="s">
        <v>50</v>
      </c>
      <c r="C21" s="2"/>
      <c r="D21" s="2"/>
      <c r="E21" s="2"/>
      <c r="F21" s="2"/>
      <c r="G21" s="2"/>
      <c r="H21" s="21">
        <f>ROUND('[2]2005'!X42/1000,0)</f>
        <v>799</v>
      </c>
      <c r="I21" s="22">
        <v>0</v>
      </c>
    </row>
    <row r="22" spans="1:9" ht="12.75">
      <c r="A22" s="4"/>
      <c r="B22" s="18" t="s">
        <v>39</v>
      </c>
      <c r="C22" s="2"/>
      <c r="D22" s="2"/>
      <c r="E22" s="2"/>
      <c r="F22" s="2"/>
      <c r="G22" s="2"/>
      <c r="H22" s="21">
        <f>ROUND('[2]2005'!X44/1000,0)</f>
        <v>3272</v>
      </c>
      <c r="I22" s="22">
        <v>58220</v>
      </c>
    </row>
    <row r="23" spans="1:9" ht="12.75">
      <c r="A23" s="4"/>
      <c r="B23" s="18" t="s">
        <v>40</v>
      </c>
      <c r="C23" s="2"/>
      <c r="D23" s="2"/>
      <c r="E23" s="2"/>
      <c r="F23" s="2"/>
      <c r="G23" s="2"/>
      <c r="H23" s="21">
        <f>ROUND('[2]2005'!X46/1000,0)</f>
        <v>1201</v>
      </c>
      <c r="I23" s="22">
        <v>2401</v>
      </c>
    </row>
    <row r="24" spans="1:9" ht="12.75">
      <c r="A24" s="4"/>
      <c r="B24" s="18"/>
      <c r="C24" s="2"/>
      <c r="D24" s="2"/>
      <c r="E24" s="2"/>
      <c r="F24" s="2"/>
      <c r="G24" s="2"/>
      <c r="H24" s="23">
        <f>SUM(H19:H23)</f>
        <v>7401</v>
      </c>
      <c r="I24" s="24">
        <f>SUM(I19:I23)</f>
        <v>67765</v>
      </c>
    </row>
    <row r="25" spans="1:9" ht="12.75">
      <c r="A25" s="4"/>
      <c r="B25" s="18"/>
      <c r="C25" s="2"/>
      <c r="D25" s="2"/>
      <c r="E25" s="2"/>
      <c r="F25" s="2"/>
      <c r="G25" s="2"/>
      <c r="H25" s="21"/>
      <c r="I25" s="22"/>
    </row>
    <row r="26" spans="1:9" ht="12.75">
      <c r="A26" s="4" t="s">
        <v>51</v>
      </c>
      <c r="B26" s="2"/>
      <c r="C26" s="2"/>
      <c r="D26" s="2"/>
      <c r="E26" s="2"/>
      <c r="F26" s="2"/>
      <c r="G26" s="2"/>
      <c r="H26" s="21"/>
      <c r="I26" s="22"/>
    </row>
    <row r="27" spans="1:9" ht="12.75">
      <c r="A27" s="4"/>
      <c r="B27" s="18" t="s">
        <v>52</v>
      </c>
      <c r="C27" s="2"/>
      <c r="D27" s="2"/>
      <c r="E27" s="2"/>
      <c r="F27" s="2"/>
      <c r="G27" s="2"/>
      <c r="H27" s="21">
        <f>ROUND(('[2]2005'!X50+'[2]2005'!X53+'[2]2005'!X58+'[2]2005'!X63)/1000,0)</f>
        <v>3362</v>
      </c>
      <c r="I27" s="22">
        <v>2402</v>
      </c>
    </row>
    <row r="28" spans="1:9" ht="12.75">
      <c r="A28" s="4"/>
      <c r="B28" s="18" t="s">
        <v>53</v>
      </c>
      <c r="C28" s="2"/>
      <c r="D28" s="2"/>
      <c r="E28" s="2"/>
      <c r="F28" s="2"/>
      <c r="G28" s="2"/>
      <c r="H28" s="21">
        <f>ROUND('[2]2005'!X60/1000,0)</f>
        <v>209</v>
      </c>
      <c r="I28" s="22">
        <v>226</v>
      </c>
    </row>
    <row r="29" spans="1:9" ht="12.75">
      <c r="A29" s="4"/>
      <c r="B29" s="18" t="s">
        <v>33</v>
      </c>
      <c r="C29" s="2"/>
      <c r="D29" s="2"/>
      <c r="E29" s="2"/>
      <c r="F29" s="2"/>
      <c r="G29" s="2"/>
      <c r="H29" s="21">
        <f>ROUND('[2]2005'!X62/1000,0)</f>
        <v>0</v>
      </c>
      <c r="I29" s="22">
        <v>456</v>
      </c>
    </row>
    <row r="30" spans="1:9" ht="12.75">
      <c r="A30" s="4"/>
      <c r="B30" s="18" t="s">
        <v>54</v>
      </c>
      <c r="C30" s="2"/>
      <c r="D30" s="2"/>
      <c r="E30" s="2"/>
      <c r="F30" s="2"/>
      <c r="G30" s="2"/>
      <c r="H30" s="21">
        <f>ROUND('[2]2005'!X61/1000,0)</f>
        <v>33654</v>
      </c>
      <c r="I30" s="22">
        <v>0</v>
      </c>
    </row>
    <row r="31" spans="1:9" ht="12.75">
      <c r="A31" s="4"/>
      <c r="B31" s="2"/>
      <c r="C31" s="2"/>
      <c r="D31" s="2"/>
      <c r="E31" s="2"/>
      <c r="F31" s="2"/>
      <c r="G31" s="2"/>
      <c r="H31" s="23">
        <f>SUM(H27:H30)</f>
        <v>37225</v>
      </c>
      <c r="I31" s="24">
        <f>SUM(I27:I30)</f>
        <v>3084</v>
      </c>
    </row>
    <row r="32" spans="1:9" ht="12.75">
      <c r="A32" s="4"/>
      <c r="B32" s="2"/>
      <c r="C32" s="2"/>
      <c r="D32" s="2"/>
      <c r="E32" s="2"/>
      <c r="F32" s="2"/>
      <c r="G32" s="2"/>
      <c r="H32" s="2"/>
      <c r="I32" s="2"/>
    </row>
    <row r="33" spans="1:9" ht="12.75">
      <c r="A33" s="4" t="s">
        <v>93</v>
      </c>
      <c r="B33" s="2"/>
      <c r="C33" s="2"/>
      <c r="D33" s="2"/>
      <c r="E33" s="2"/>
      <c r="F33" s="2"/>
      <c r="G33" s="2"/>
      <c r="H33" s="2">
        <f>H24-H31</f>
        <v>-29824</v>
      </c>
      <c r="I33" s="2">
        <f>I24-I31</f>
        <v>64681</v>
      </c>
    </row>
    <row r="34" spans="1:9" ht="12.75">
      <c r="A34" s="4"/>
      <c r="B34" s="2"/>
      <c r="C34" s="2"/>
      <c r="D34" s="2"/>
      <c r="E34" s="2"/>
      <c r="F34" s="2"/>
      <c r="G34" s="2"/>
      <c r="H34" s="2"/>
      <c r="I34" s="2"/>
    </row>
    <row r="35" spans="1:9" ht="13.5" thickBot="1">
      <c r="A35" s="4"/>
      <c r="B35" s="2"/>
      <c r="C35" s="2"/>
      <c r="D35" s="2"/>
      <c r="E35" s="2"/>
      <c r="F35" s="2"/>
      <c r="G35" s="2"/>
      <c r="H35" s="17">
        <f>H10+H12+H14+H16+H33</f>
        <v>182304</v>
      </c>
      <c r="I35" s="17">
        <f>I10+I12+I14+I16+I33</f>
        <v>150144</v>
      </c>
    </row>
    <row r="36" spans="1:9" ht="13.5" thickTop="1">
      <c r="A36" s="4"/>
      <c r="B36" s="2"/>
      <c r="C36" s="2"/>
      <c r="D36" s="2"/>
      <c r="E36" s="2"/>
      <c r="F36" s="2"/>
      <c r="G36" s="2"/>
      <c r="H36" s="16"/>
      <c r="I36" s="16"/>
    </row>
    <row r="37" spans="1:9" ht="12.75">
      <c r="A37" s="4"/>
      <c r="B37" s="2"/>
      <c r="C37" s="2"/>
      <c r="D37" s="2"/>
      <c r="E37" s="2"/>
      <c r="F37" s="2"/>
      <c r="G37" s="2"/>
      <c r="H37" s="2"/>
      <c r="I37" s="2"/>
    </row>
    <row r="38" spans="1:9" ht="12.75">
      <c r="A38" s="4" t="s">
        <v>55</v>
      </c>
      <c r="B38" s="2"/>
      <c r="C38" s="2"/>
      <c r="D38" s="2"/>
      <c r="E38" s="2"/>
      <c r="F38" s="2"/>
      <c r="G38" s="2"/>
      <c r="H38" s="2"/>
      <c r="I38" s="2"/>
    </row>
    <row r="39" spans="1:9" ht="12.75">
      <c r="A39" s="4"/>
      <c r="B39" s="2" t="s">
        <v>56</v>
      </c>
      <c r="C39" s="2"/>
      <c r="D39" s="2"/>
      <c r="E39" s="2"/>
      <c r="F39" s="2"/>
      <c r="G39" s="2"/>
      <c r="H39" s="16">
        <f>ROUND('[2]2005'!X11/1000,0)</f>
        <v>84233</v>
      </c>
      <c r="I39" s="2">
        <v>70194</v>
      </c>
    </row>
    <row r="40" spans="1:9" ht="12.75">
      <c r="A40" s="4"/>
      <c r="B40" s="2" t="s">
        <v>57</v>
      </c>
      <c r="C40" s="2"/>
      <c r="D40" s="2"/>
      <c r="E40" s="2"/>
      <c r="F40" s="2"/>
      <c r="G40" s="2"/>
      <c r="H40" s="15">
        <f>ROUND('[2]2005'!X12/1000,0)</f>
        <v>62086</v>
      </c>
      <c r="I40" s="15">
        <v>73500</v>
      </c>
    </row>
    <row r="41" spans="1:9" ht="12.75">
      <c r="A41" s="4"/>
      <c r="B41" s="2"/>
      <c r="C41" s="2"/>
      <c r="D41" s="2"/>
      <c r="E41" s="2"/>
      <c r="F41" s="2"/>
      <c r="G41" s="2"/>
      <c r="H41" s="2">
        <f>SUM(H39:H40)</f>
        <v>146319</v>
      </c>
      <c r="I41" s="2">
        <f>SUM(I39:I40)</f>
        <v>143694</v>
      </c>
    </row>
    <row r="42" spans="1:9" ht="12.75">
      <c r="A42" s="4"/>
      <c r="B42" s="2"/>
      <c r="C42" s="2"/>
      <c r="D42" s="2"/>
      <c r="E42" s="2"/>
      <c r="F42" s="2"/>
      <c r="G42" s="2"/>
      <c r="H42" s="2"/>
      <c r="I42" s="2"/>
    </row>
    <row r="43" spans="1:9" ht="12.75">
      <c r="A43" s="4" t="s">
        <v>58</v>
      </c>
      <c r="B43" s="2"/>
      <c r="C43" s="2"/>
      <c r="D43" s="2"/>
      <c r="E43" s="2"/>
      <c r="F43" s="2"/>
      <c r="G43" s="2"/>
      <c r="H43" s="2">
        <f>ROUND('[2]2005'!X18/1000,0)</f>
        <v>2359</v>
      </c>
      <c r="I43" s="2">
        <v>2280</v>
      </c>
    </row>
    <row r="44" spans="1:9" ht="12.75">
      <c r="A44" s="4"/>
      <c r="B44" s="2"/>
      <c r="C44" s="2"/>
      <c r="D44" s="2"/>
      <c r="E44" s="2"/>
      <c r="F44" s="2"/>
      <c r="G44" s="2"/>
      <c r="H44" s="2"/>
      <c r="I44" s="2"/>
    </row>
    <row r="45" spans="1:9" ht="12.75">
      <c r="A45" s="4" t="s">
        <v>59</v>
      </c>
      <c r="B45" s="2"/>
      <c r="C45" s="2"/>
      <c r="D45" s="2"/>
      <c r="E45" s="2"/>
      <c r="F45" s="2"/>
      <c r="G45" s="2"/>
      <c r="H45" s="2"/>
      <c r="I45" s="2"/>
    </row>
    <row r="46" spans="1:9" ht="12.75">
      <c r="A46" s="4"/>
      <c r="B46" s="2" t="s">
        <v>60</v>
      </c>
      <c r="C46" s="2"/>
      <c r="D46" s="2"/>
      <c r="E46" s="2"/>
      <c r="F46" s="2"/>
      <c r="G46" s="2"/>
      <c r="H46" s="2">
        <f>ROUND('[2]2005'!X295/1000,0)</f>
        <v>3937</v>
      </c>
      <c r="I46" s="2">
        <v>3853</v>
      </c>
    </row>
    <row r="47" spans="1:9" ht="12.75">
      <c r="A47" s="4"/>
      <c r="B47" s="18" t="s">
        <v>54</v>
      </c>
      <c r="C47" s="2"/>
      <c r="D47" s="2"/>
      <c r="E47" s="2"/>
      <c r="F47" s="2"/>
      <c r="G47" s="2"/>
      <c r="H47" s="2">
        <f>ROUND('[2]2005'!X684/1000,0)</f>
        <v>29600</v>
      </c>
      <c r="I47" s="2">
        <v>0</v>
      </c>
    </row>
    <row r="48" spans="1:9" ht="12.75">
      <c r="A48" s="4"/>
      <c r="B48" s="18" t="s">
        <v>53</v>
      </c>
      <c r="C48" s="2"/>
      <c r="D48" s="2"/>
      <c r="E48" s="2"/>
      <c r="F48" s="2"/>
      <c r="G48" s="2"/>
      <c r="H48" s="16">
        <f>ROUND('[2]2005'!X20/1000,0)</f>
        <v>89</v>
      </c>
      <c r="I48" s="16">
        <v>317</v>
      </c>
    </row>
    <row r="49" spans="1:9" ht="12.75">
      <c r="A49" s="4"/>
      <c r="B49" s="2"/>
      <c r="C49" s="2"/>
      <c r="D49" s="2"/>
      <c r="E49" s="2"/>
      <c r="F49" s="2"/>
      <c r="G49" s="2"/>
      <c r="H49" s="2"/>
      <c r="I49" s="2"/>
    </row>
    <row r="50" spans="1:9" ht="13.5" thickBot="1">
      <c r="A50" s="4"/>
      <c r="B50" s="2"/>
      <c r="C50" s="2"/>
      <c r="D50" s="2"/>
      <c r="E50" s="2"/>
      <c r="F50" s="2"/>
      <c r="G50" s="2"/>
      <c r="H50" s="17">
        <f>SUM(H41:H49)</f>
        <v>182304</v>
      </c>
      <c r="I50" s="17">
        <f>SUM(I41:I49)</f>
        <v>150144</v>
      </c>
    </row>
    <row r="51" spans="1:9" ht="13.5" thickTop="1">
      <c r="A51" s="4"/>
      <c r="B51" s="2"/>
      <c r="C51" s="2"/>
      <c r="D51" s="2"/>
      <c r="E51" s="2"/>
      <c r="F51" s="2"/>
      <c r="G51" s="2"/>
      <c r="H51" s="2"/>
      <c r="I51" s="2"/>
    </row>
    <row r="52" spans="1:9" ht="12.75">
      <c r="A52" s="4" t="s">
        <v>61</v>
      </c>
      <c r="B52" s="2"/>
      <c r="C52" s="2"/>
      <c r="D52" s="2"/>
      <c r="E52" s="2"/>
      <c r="F52" s="2"/>
      <c r="G52" s="2"/>
      <c r="H52" s="25">
        <f>(H41-H16)/H39</f>
        <v>1.51275628316693</v>
      </c>
      <c r="I52" s="25">
        <f>(I41-I16)/I39</f>
        <v>1.7779154913525372</v>
      </c>
    </row>
    <row r="53" spans="1:9" ht="12.75">
      <c r="A53" s="4"/>
      <c r="B53" s="2"/>
      <c r="C53" s="2"/>
      <c r="D53" s="2"/>
      <c r="E53" s="2"/>
      <c r="F53" s="2"/>
      <c r="G53" s="2"/>
      <c r="H53" s="2"/>
      <c r="I53" s="2"/>
    </row>
    <row r="54" spans="1:9" ht="12.75">
      <c r="A54" s="4" t="s">
        <v>87</v>
      </c>
      <c r="H54" s="33">
        <f>((H10+H12+H14+H24)-(H31+H46+H47+H48))/H39</f>
        <v>1.5407619341588215</v>
      </c>
      <c r="I54" s="33">
        <f>((I10+I12+I14+I24)-(I31+I46+I47+I48))/I39</f>
        <v>1.8103969000199447</v>
      </c>
    </row>
    <row r="55" ht="12.75">
      <c r="A55" s="4"/>
    </row>
    <row r="56" ht="12.75">
      <c r="A56" s="4" t="s">
        <v>24</v>
      </c>
    </row>
    <row r="57" ht="12.75">
      <c r="A57" s="4" t="s">
        <v>81</v>
      </c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0">
      <pane xSplit="6" ySplit="5" topLeftCell="G15" activePane="bottomRight" state="frozen"/>
      <selection pane="topLeft" activeCell="A10" sqref="A10"/>
      <selection pane="topRight" activeCell="G10" sqref="G10"/>
      <selection pane="bottomLeft" activeCell="A15" sqref="A15"/>
      <selection pane="bottomRight" activeCell="E15" sqref="E15"/>
    </sheetView>
  </sheetViews>
  <sheetFormatPr defaultColWidth="9.33203125" defaultRowHeight="12.75"/>
  <cols>
    <col min="1" max="1" width="2.83203125" style="3" customWidth="1"/>
    <col min="2" max="6" width="8.83203125" style="3" customWidth="1"/>
    <col min="7" max="10" width="13.83203125" style="3" customWidth="1"/>
    <col min="11" max="16384" width="8.83203125" style="3" customWidth="1"/>
  </cols>
  <sheetData>
    <row r="1" spans="1:10" ht="12.75">
      <c r="A1" s="1"/>
      <c r="B1" s="4" t="s">
        <v>94</v>
      </c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4" t="s">
        <v>0</v>
      </c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4" t="s">
        <v>88</v>
      </c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4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4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4"/>
      <c r="C6" s="2"/>
      <c r="D6" s="2"/>
      <c r="E6" s="2"/>
      <c r="F6" s="2"/>
      <c r="G6" s="4"/>
      <c r="H6" s="4"/>
      <c r="I6" s="4"/>
      <c r="J6" s="4"/>
    </row>
    <row r="7" spans="1:10" ht="12.75">
      <c r="A7" s="1"/>
      <c r="B7" s="4"/>
      <c r="C7" s="2"/>
      <c r="D7" s="2"/>
      <c r="E7" s="2"/>
      <c r="F7" s="2"/>
      <c r="G7" s="5" t="s">
        <v>1</v>
      </c>
      <c r="H7" s="5"/>
      <c r="I7" s="5" t="s">
        <v>2</v>
      </c>
      <c r="J7" s="5"/>
    </row>
    <row r="8" spans="1:10" ht="12.75">
      <c r="A8" s="1"/>
      <c r="B8" s="4"/>
      <c r="C8" s="2"/>
      <c r="D8" s="2"/>
      <c r="E8" s="2"/>
      <c r="F8" s="2"/>
      <c r="G8" s="6"/>
      <c r="H8" s="4"/>
      <c r="I8" s="6"/>
      <c r="J8" s="4"/>
    </row>
    <row r="9" spans="1:10" ht="12.75">
      <c r="A9" s="1"/>
      <c r="B9" s="4"/>
      <c r="C9" s="2"/>
      <c r="D9" s="2"/>
      <c r="E9" s="2"/>
      <c r="F9" s="2"/>
      <c r="G9" s="4"/>
      <c r="H9" s="4"/>
      <c r="I9" s="4"/>
      <c r="J9" s="4"/>
    </row>
    <row r="10" spans="1:10" ht="12.75">
      <c r="A10" s="1"/>
      <c r="B10" s="4"/>
      <c r="C10" s="2"/>
      <c r="D10" s="2"/>
      <c r="E10" s="2"/>
      <c r="F10" s="2"/>
      <c r="G10" s="4"/>
      <c r="H10" s="6" t="s">
        <v>3</v>
      </c>
      <c r="I10" s="4"/>
      <c r="J10" s="6" t="s">
        <v>3</v>
      </c>
    </row>
    <row r="11" spans="1:10" ht="12.75">
      <c r="A11" s="1"/>
      <c r="B11" s="7"/>
      <c r="C11" s="8"/>
      <c r="D11" s="8"/>
      <c r="E11" s="8"/>
      <c r="F11" s="6"/>
      <c r="G11" s="6" t="s">
        <v>4</v>
      </c>
      <c r="H11" s="6" t="s">
        <v>5</v>
      </c>
      <c r="I11" s="6" t="s">
        <v>4</v>
      </c>
      <c r="J11" s="6" t="s">
        <v>5</v>
      </c>
    </row>
    <row r="12" spans="1:10" ht="12.75">
      <c r="A12" s="1"/>
      <c r="B12" s="2"/>
      <c r="C12" s="2"/>
      <c r="D12" s="2"/>
      <c r="E12" s="2"/>
      <c r="F12" s="2"/>
      <c r="G12" s="6" t="s">
        <v>6</v>
      </c>
      <c r="H12" s="6" t="s">
        <v>6</v>
      </c>
      <c r="I12" s="6" t="s">
        <v>7</v>
      </c>
      <c r="J12" s="6" t="s">
        <v>8</v>
      </c>
    </row>
    <row r="13" spans="1:10" ht="12.75">
      <c r="A13" s="1"/>
      <c r="B13" s="2"/>
      <c r="C13" s="2"/>
      <c r="D13" s="2"/>
      <c r="E13" s="2"/>
      <c r="F13" s="2"/>
      <c r="G13" s="9" t="s">
        <v>85</v>
      </c>
      <c r="H13" s="9" t="s">
        <v>78</v>
      </c>
      <c r="I13" s="9" t="s">
        <v>85</v>
      </c>
      <c r="J13" s="9" t="s">
        <v>78</v>
      </c>
    </row>
    <row r="14" spans="1:10" ht="12.75">
      <c r="A14" s="1"/>
      <c r="B14" s="2"/>
      <c r="C14" s="2"/>
      <c r="D14" s="2"/>
      <c r="E14" s="2"/>
      <c r="F14" s="2"/>
      <c r="G14" s="10"/>
      <c r="H14" s="10"/>
      <c r="I14" s="10"/>
      <c r="J14" s="9"/>
    </row>
    <row r="15" spans="1:10" ht="12.75">
      <c r="A15" s="1"/>
      <c r="B15" s="2"/>
      <c r="C15" s="2"/>
      <c r="D15" s="2"/>
      <c r="E15" s="2"/>
      <c r="F15" s="2"/>
      <c r="G15" s="30" t="s">
        <v>9</v>
      </c>
      <c r="H15" s="6" t="s">
        <v>10</v>
      </c>
      <c r="I15" s="6" t="s">
        <v>9</v>
      </c>
      <c r="J15" s="6" t="s">
        <v>9</v>
      </c>
    </row>
    <row r="17" spans="2:10" ht="12.75">
      <c r="B17" s="3" t="s">
        <v>11</v>
      </c>
      <c r="G17" s="3">
        <f>ROUND('[3]QTR'!V13/1000,0)</f>
        <v>4001</v>
      </c>
      <c r="H17" s="3">
        <v>4432</v>
      </c>
      <c r="I17" s="3">
        <f>ROUND('[3]YTD'!V13/1000,0)</f>
        <v>17948</v>
      </c>
      <c r="J17" s="3">
        <v>31868</v>
      </c>
    </row>
    <row r="19" spans="2:10" ht="12.75">
      <c r="B19" s="3" t="s">
        <v>12</v>
      </c>
      <c r="G19" s="3">
        <f>ROUND(('[3]QTR'!V24+'[3]QTR'!V45+'[3]QTR'!V46)/1000,0)</f>
        <v>-4245</v>
      </c>
      <c r="H19" s="3">
        <v>-2963</v>
      </c>
      <c r="I19" s="3">
        <f>ROUND(('[3]YTD'!V24+'[3]YTD'!V45+'[3]YTD'!V46)/1000,0)</f>
        <v>-14482</v>
      </c>
      <c r="J19" s="3">
        <v>-23639</v>
      </c>
    </row>
    <row r="21" spans="2:10" ht="12.75">
      <c r="B21" s="3" t="s">
        <v>13</v>
      </c>
      <c r="G21" s="3">
        <f>ROUND(('[3]QTR'!V41-'[3]QTR'!V29-'[3]QTR'!V39)/1000,0)</f>
        <v>59</v>
      </c>
      <c r="H21" s="3">
        <v>193</v>
      </c>
      <c r="I21" s="3">
        <f>ROUND(('[3]YTD'!V41-'[3]YTD'!V29-'[3]YTD'!V39)/1000,0)</f>
        <v>1325</v>
      </c>
      <c r="J21" s="3">
        <v>1025</v>
      </c>
    </row>
    <row r="22" spans="7:10" ht="12.75">
      <c r="G22" s="11"/>
      <c r="H22" s="11"/>
      <c r="I22" s="11"/>
      <c r="J22" s="11"/>
    </row>
    <row r="23" spans="2:10" ht="12.75">
      <c r="B23" s="3" t="s">
        <v>14</v>
      </c>
      <c r="G23" s="3">
        <f>SUM(G17:G21)</f>
        <v>-185</v>
      </c>
      <c r="H23" s="3">
        <f>SUM(H17:H21)</f>
        <v>1662</v>
      </c>
      <c r="I23" s="3">
        <f>SUM(I17:I21)</f>
        <v>4791</v>
      </c>
      <c r="J23" s="3">
        <f>SUM(J17:J21)</f>
        <v>9254</v>
      </c>
    </row>
    <row r="25" spans="2:10" ht="12.75">
      <c r="B25" s="3" t="s">
        <v>80</v>
      </c>
      <c r="G25" s="3">
        <f>ROUND('[3]QTR'!V39/1000,0)</f>
        <v>0</v>
      </c>
      <c r="H25" s="3">
        <v>0</v>
      </c>
      <c r="I25" s="3">
        <f>ROUND('[1]Qtr'!V39/1000,0)</f>
        <v>0</v>
      </c>
      <c r="J25" s="3">
        <v>10184</v>
      </c>
    </row>
    <row r="27" spans="2:10" ht="12.75">
      <c r="B27" s="3" t="s">
        <v>15</v>
      </c>
      <c r="G27" s="3">
        <f>ROUND('[3]QTR'!V47/1000,0)</f>
        <v>-733</v>
      </c>
      <c r="H27" s="3">
        <v>-10</v>
      </c>
      <c r="I27" s="3">
        <f>ROUND('[3]YTD'!V47/1000,0)</f>
        <v>-758</v>
      </c>
      <c r="J27" s="3">
        <v>-106</v>
      </c>
    </row>
    <row r="29" spans="2:10" ht="12.75">
      <c r="B29" s="3" t="s">
        <v>16</v>
      </c>
      <c r="G29" s="3">
        <f>ROUND('[3]QTR'!V29/1000,0)</f>
        <v>260</v>
      </c>
      <c r="H29" s="3">
        <v>688</v>
      </c>
      <c r="I29" s="3">
        <f>ROUND('[3]YTD'!V29/1000,0)</f>
        <v>251</v>
      </c>
      <c r="J29" s="3">
        <v>692</v>
      </c>
    </row>
    <row r="31" spans="2:10" ht="12.75">
      <c r="B31" s="3" t="s">
        <v>89</v>
      </c>
      <c r="G31" s="3">
        <v>1606</v>
      </c>
      <c r="H31" s="3">
        <v>0</v>
      </c>
      <c r="I31" s="3">
        <v>1606</v>
      </c>
      <c r="J31" s="3">
        <v>0</v>
      </c>
    </row>
    <row r="32" spans="7:10" ht="12.75">
      <c r="G32" s="11"/>
      <c r="H32" s="11"/>
      <c r="I32" s="11"/>
      <c r="J32" s="11"/>
    </row>
    <row r="33" spans="2:10" ht="12.75">
      <c r="B33" s="3" t="s">
        <v>17</v>
      </c>
      <c r="G33" s="3">
        <f>SUM(G23:G32)</f>
        <v>948</v>
      </c>
      <c r="H33" s="3">
        <f>SUM(H23:H32)</f>
        <v>2340</v>
      </c>
      <c r="I33" s="3">
        <f>SUM(I23:I32)</f>
        <v>5890</v>
      </c>
      <c r="J33" s="3">
        <f>SUM(J23:J32)</f>
        <v>20024</v>
      </c>
    </row>
    <row r="35" spans="2:10" ht="12.75">
      <c r="B35" s="3" t="s">
        <v>18</v>
      </c>
      <c r="G35" s="3">
        <f>ROUND(('[3]QTR'!V57+'[3]QTR'!V58+'[3]QTR'!V59)/1000,0)-445</f>
        <v>-556</v>
      </c>
      <c r="H35" s="3">
        <v>-652</v>
      </c>
      <c r="I35" s="3">
        <f>ROUND(('[3]YTD'!V57+'[3]YTD'!V58+'[3]YTD'!V59)/1000,0)-445</f>
        <v>-1670</v>
      </c>
      <c r="J35" s="3">
        <v>-2816</v>
      </c>
    </row>
    <row r="36" spans="7:10" ht="12.75">
      <c r="G36" s="11"/>
      <c r="H36" s="11"/>
      <c r="I36" s="11"/>
      <c r="J36" s="11"/>
    </row>
    <row r="37" spans="2:10" ht="12.75">
      <c r="B37" s="3" t="s">
        <v>19</v>
      </c>
      <c r="G37" s="3">
        <f>SUM(G33:G35)</f>
        <v>392</v>
      </c>
      <c r="H37" s="3">
        <f>SUM(H33:H35)</f>
        <v>1688</v>
      </c>
      <c r="I37" s="3">
        <f>SUM(I33:I35)</f>
        <v>4220</v>
      </c>
      <c r="J37" s="3">
        <f>SUM(J33:J35)</f>
        <v>17208</v>
      </c>
    </row>
    <row r="39" spans="2:10" ht="12.75">
      <c r="B39" s="3" t="s">
        <v>20</v>
      </c>
      <c r="G39" s="3">
        <f>ROUND(('[3]QTR'!V52+'[3]QTR'!V60)/1000,0)</f>
        <v>81</v>
      </c>
      <c r="H39" s="3">
        <v>9</v>
      </c>
      <c r="I39" s="3">
        <f>ROUND(('[3]YTD'!V52+'[3]YTD'!V60)/1000,0)</f>
        <v>-79</v>
      </c>
      <c r="J39" s="3">
        <v>-117</v>
      </c>
    </row>
    <row r="41" spans="2:10" ht="13.5" thickBot="1">
      <c r="B41" s="3" t="s">
        <v>21</v>
      </c>
      <c r="G41" s="12">
        <f>SUM(G37:G39)</f>
        <v>473</v>
      </c>
      <c r="H41" s="12">
        <f>SUM(H37:H39)</f>
        <v>1697</v>
      </c>
      <c r="I41" s="12">
        <f>SUM(I37:I39)</f>
        <v>4141</v>
      </c>
      <c r="J41" s="12">
        <f>SUM(J37:J39)</f>
        <v>17091</v>
      </c>
    </row>
    <row r="42" ht="13.5" thickTop="1"/>
    <row r="43" spans="2:10" ht="12.75">
      <c r="B43" s="2" t="s">
        <v>22</v>
      </c>
      <c r="G43" s="13">
        <v>84233130</v>
      </c>
      <c r="H43" s="13">
        <v>84233130</v>
      </c>
      <c r="I43" s="13">
        <v>84233130</v>
      </c>
      <c r="J43" s="13">
        <v>84233130</v>
      </c>
    </row>
    <row r="44" spans="2:7" ht="12.75">
      <c r="B44" s="2"/>
      <c r="G44" s="13"/>
    </row>
    <row r="45" spans="2:10" ht="12.75">
      <c r="B45" s="2" t="s">
        <v>23</v>
      </c>
      <c r="G45" s="14">
        <f>(G41*1000/G43)*100</f>
        <v>0.561536773001312</v>
      </c>
      <c r="H45" s="14">
        <f>(H41*1000/H43)*100</f>
        <v>2.014646731042762</v>
      </c>
      <c r="I45" s="14">
        <f>(I41*1000/I43)*100</f>
        <v>4.916117921772585</v>
      </c>
      <c r="J45" s="14">
        <f>(J41*1000/J43)*100</f>
        <v>20.290116252358185</v>
      </c>
    </row>
    <row r="48" ht="12.75">
      <c r="B48" s="4" t="s">
        <v>24</v>
      </c>
    </row>
    <row r="49" ht="12.75">
      <c r="B49" s="4" t="s">
        <v>81</v>
      </c>
    </row>
  </sheetData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5"/>
  <sheetViews>
    <sheetView tabSelected="1" workbookViewId="0" topLeftCell="A1">
      <pane xSplit="5" ySplit="10" topLeftCell="F14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G20" sqref="G20"/>
    </sheetView>
  </sheetViews>
  <sheetFormatPr defaultColWidth="9.33203125" defaultRowHeight="12.75"/>
  <cols>
    <col min="1" max="1" width="2.83203125" style="3" customWidth="1"/>
    <col min="2" max="5" width="8.83203125" style="3" customWidth="1"/>
    <col min="6" max="10" width="11.83203125" style="3" customWidth="1"/>
    <col min="11" max="11" width="1.83203125" style="3" customWidth="1"/>
    <col min="12" max="13" width="11.83203125" style="3" customWidth="1"/>
    <col min="14" max="14" width="12.83203125" style="3" customWidth="1"/>
    <col min="15" max="16384" width="8.83203125" style="3" customWidth="1"/>
  </cols>
  <sheetData>
    <row r="2" ht="12.75">
      <c r="A2" s="4" t="s">
        <v>94</v>
      </c>
    </row>
    <row r="3" ht="12.75">
      <c r="A3" s="4" t="s">
        <v>62</v>
      </c>
    </row>
    <row r="4" ht="12.75">
      <c r="A4" s="4" t="s">
        <v>84</v>
      </c>
    </row>
    <row r="7" spans="7:13" ht="12.75">
      <c r="G7" s="34" t="s">
        <v>63</v>
      </c>
      <c r="H7" s="34"/>
      <c r="I7" s="34"/>
      <c r="J7" s="34"/>
      <c r="K7" s="26"/>
      <c r="L7" s="34" t="s">
        <v>64</v>
      </c>
      <c r="M7" s="34"/>
    </row>
    <row r="8" spans="6:14" s="27" customFormat="1" ht="12.75">
      <c r="F8" s="27" t="s">
        <v>65</v>
      </c>
      <c r="G8" s="27" t="s">
        <v>65</v>
      </c>
      <c r="H8" s="27" t="s">
        <v>66</v>
      </c>
      <c r="I8" s="27" t="s">
        <v>67</v>
      </c>
      <c r="J8" s="27" t="s">
        <v>68</v>
      </c>
      <c r="L8" s="27" t="s">
        <v>66</v>
      </c>
      <c r="M8" s="27" t="s">
        <v>69</v>
      </c>
      <c r="N8" s="27" t="s">
        <v>70</v>
      </c>
    </row>
    <row r="9" spans="6:13" s="27" customFormat="1" ht="12.75">
      <c r="F9" s="27" t="s">
        <v>66</v>
      </c>
      <c r="G9" s="27" t="s">
        <v>71</v>
      </c>
      <c r="H9" s="27" t="s">
        <v>72</v>
      </c>
      <c r="I9" s="27" t="s">
        <v>72</v>
      </c>
      <c r="J9" s="27" t="s">
        <v>73</v>
      </c>
      <c r="L9" s="27" t="s">
        <v>72</v>
      </c>
      <c r="M9" s="27" t="s">
        <v>74</v>
      </c>
    </row>
    <row r="10" spans="6:14" s="27" customFormat="1" ht="12.75">
      <c r="F10" s="27" t="s">
        <v>9</v>
      </c>
      <c r="G10" s="27" t="s">
        <v>9</v>
      </c>
      <c r="H10" s="27" t="s">
        <v>9</v>
      </c>
      <c r="I10" s="27" t="s">
        <v>9</v>
      </c>
      <c r="J10" s="27" t="s">
        <v>9</v>
      </c>
      <c r="L10" s="27" t="s">
        <v>9</v>
      </c>
      <c r="M10" s="27" t="s">
        <v>9</v>
      </c>
      <c r="N10" s="27" t="s">
        <v>9</v>
      </c>
    </row>
    <row r="11" s="27" customFormat="1" ht="12.75"/>
    <row r="12" spans="1:14" s="27" customFormat="1" ht="12.75">
      <c r="A12" s="3" t="s">
        <v>77</v>
      </c>
      <c r="F12" s="3">
        <v>70194</v>
      </c>
      <c r="G12" s="3">
        <v>8213</v>
      </c>
      <c r="H12" s="3">
        <v>5737</v>
      </c>
      <c r="I12" s="3">
        <v>557</v>
      </c>
      <c r="J12" s="3">
        <v>4231</v>
      </c>
      <c r="K12" s="3"/>
      <c r="L12" s="3">
        <v>7198</v>
      </c>
      <c r="M12" s="3">
        <v>31990</v>
      </c>
      <c r="N12" s="3">
        <f>SUM(F12:M12)</f>
        <v>128120</v>
      </c>
    </row>
    <row r="13" spans="1:14" s="27" customFormat="1" ht="12.75">
      <c r="A13" s="3"/>
      <c r="B13" s="3" t="s">
        <v>75</v>
      </c>
      <c r="M13" s="27">
        <v>17090</v>
      </c>
      <c r="N13" s="3">
        <f>SUM(F13:M13)</f>
        <v>17090</v>
      </c>
    </row>
    <row r="14" spans="1:14" s="27" customFormat="1" ht="12.75">
      <c r="A14" s="3"/>
      <c r="B14" s="3" t="s">
        <v>76</v>
      </c>
      <c r="M14" s="27">
        <v>-1516</v>
      </c>
      <c r="N14" s="3">
        <f>SUM(F14:M14)</f>
        <v>-1516</v>
      </c>
    </row>
    <row r="15" spans="1:14" ht="13.5" thickBot="1">
      <c r="A15" s="3" t="s">
        <v>79</v>
      </c>
      <c r="F15" s="12">
        <f>SUM(F12:F14)</f>
        <v>70194</v>
      </c>
      <c r="G15" s="12">
        <f aca="true" t="shared" si="0" ref="G15:N15">SUM(G12:G14)</f>
        <v>8213</v>
      </c>
      <c r="H15" s="12">
        <f t="shared" si="0"/>
        <v>5737</v>
      </c>
      <c r="I15" s="12">
        <f t="shared" si="0"/>
        <v>557</v>
      </c>
      <c r="J15" s="12">
        <f t="shared" si="0"/>
        <v>4231</v>
      </c>
      <c r="K15" s="12"/>
      <c r="L15" s="12">
        <f t="shared" si="0"/>
        <v>7198</v>
      </c>
      <c r="M15" s="12">
        <f t="shared" si="0"/>
        <v>47564</v>
      </c>
      <c r="N15" s="12">
        <f t="shared" si="0"/>
        <v>143694</v>
      </c>
    </row>
    <row r="16" ht="13.5" thickTop="1"/>
    <row r="17" spans="1:14" ht="12.75">
      <c r="A17" s="3" t="s">
        <v>82</v>
      </c>
      <c r="F17" s="3">
        <v>70194</v>
      </c>
      <c r="G17" s="3">
        <v>8213</v>
      </c>
      <c r="H17" s="3">
        <v>5737</v>
      </c>
      <c r="I17" s="3">
        <v>557</v>
      </c>
      <c r="J17" s="3">
        <v>4231</v>
      </c>
      <c r="L17" s="3">
        <v>7198</v>
      </c>
      <c r="M17" s="3">
        <f>M15</f>
        <v>47564</v>
      </c>
      <c r="N17" s="3">
        <f>SUM(F17:M17)</f>
        <v>143694</v>
      </c>
    </row>
    <row r="18" spans="2:14" ht="12.75">
      <c r="B18" s="3" t="s">
        <v>90</v>
      </c>
      <c r="F18" s="3">
        <v>14039</v>
      </c>
      <c r="M18" s="3">
        <f>-F18</f>
        <v>-14039</v>
      </c>
      <c r="N18" s="3">
        <f>SUM(F18:M18)</f>
        <v>0</v>
      </c>
    </row>
    <row r="19" spans="2:14" ht="12.75">
      <c r="B19" s="3" t="s">
        <v>75</v>
      </c>
      <c r="M19" s="3">
        <f>PL!I41</f>
        <v>4141</v>
      </c>
      <c r="N19" s="3">
        <f>SUM(F19:M19)</f>
        <v>4141</v>
      </c>
    </row>
    <row r="20" spans="2:14" ht="12.75">
      <c r="B20" s="3" t="s">
        <v>76</v>
      </c>
      <c r="M20" s="3">
        <v>-1516</v>
      </c>
      <c r="N20" s="3">
        <f>SUM(F20:M20)</f>
        <v>-1516</v>
      </c>
    </row>
    <row r="21" spans="1:14" ht="13.5" thickBot="1">
      <c r="A21" s="3" t="s">
        <v>91</v>
      </c>
      <c r="F21" s="12">
        <f>SUM(F17:F20)</f>
        <v>84233</v>
      </c>
      <c r="G21" s="12">
        <f aca="true" t="shared" si="1" ref="G21:N21">SUM(G17:G20)</f>
        <v>8213</v>
      </c>
      <c r="H21" s="12">
        <f t="shared" si="1"/>
        <v>5737</v>
      </c>
      <c r="I21" s="12">
        <f t="shared" si="1"/>
        <v>557</v>
      </c>
      <c r="J21" s="12">
        <f t="shared" si="1"/>
        <v>4231</v>
      </c>
      <c r="K21" s="12"/>
      <c r="L21" s="12">
        <f t="shared" si="1"/>
        <v>7198</v>
      </c>
      <c r="M21" s="12">
        <f t="shared" si="1"/>
        <v>36150</v>
      </c>
      <c r="N21" s="12">
        <f t="shared" si="1"/>
        <v>146319</v>
      </c>
    </row>
    <row r="22" ht="13.5" thickTop="1"/>
    <row r="24" ht="12.75">
      <c r="A24" s="4" t="s">
        <v>24</v>
      </c>
    </row>
    <row r="25" ht="12.75">
      <c r="A25" s="4" t="s">
        <v>81</v>
      </c>
    </row>
  </sheetData>
  <mergeCells count="2">
    <mergeCell ref="G7:J7"/>
    <mergeCell ref="L7:M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CChiew</cp:lastModifiedBy>
  <cp:lastPrinted>2006-02-22T08:16:29Z</cp:lastPrinted>
  <dcterms:created xsi:type="dcterms:W3CDTF">2003-08-07T09:02:07Z</dcterms:created>
  <dcterms:modified xsi:type="dcterms:W3CDTF">2006-02-22T08:16:32Z</dcterms:modified>
  <cp:category/>
  <cp:version/>
  <cp:contentType/>
  <cp:contentStatus/>
</cp:coreProperties>
</file>